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<sst xmlns="http://schemas.openxmlformats.org/spreadsheetml/2006/main" count="50" uniqueCount="28">
  <si>
    <t xml:space="preserve">Base Salary </t>
  </si>
  <si>
    <t>Sunday / Holiday OT</t>
  </si>
  <si>
    <t>Q</t>
  </si>
  <si>
    <t>Periodo a pagar</t>
  </si>
  <si>
    <t>OT 0.25%</t>
  </si>
  <si>
    <t>Night OT 0.75%</t>
  </si>
  <si>
    <t>Sunday / Holiday  NIght OT</t>
  </si>
  <si>
    <t>Subtotal</t>
  </si>
  <si>
    <t>Marzo 2</t>
  </si>
  <si>
    <t>Regular Hour</t>
  </si>
  <si>
    <t>Marzo 9</t>
  </si>
  <si>
    <t>Marzo 11</t>
  </si>
  <si>
    <t>Marzo 12</t>
  </si>
  <si>
    <t>Marzo 15</t>
  </si>
  <si>
    <t xml:space="preserve"> Sub Total</t>
  </si>
  <si>
    <t xml:space="preserve"> Sub Total Cash</t>
  </si>
  <si>
    <t>Total Hours</t>
  </si>
  <si>
    <t>Bono</t>
  </si>
  <si>
    <t>Usando comprobante:</t>
  </si>
  <si>
    <t>Segun la cantidad de recargo dominical, un shift tiene 8,8 horas lo que equivale a 44 horas/semana</t>
  </si>
  <si>
    <t>Si el recargo del 75% es 85,500 significa que un shift normal vale 114.000 (regla de tres)</t>
  </si>
  <si>
    <t>Dividiendo ese shift, la hora normal da $12.955</t>
  </si>
  <si>
    <t>Mismo valor que dividiendo el sueldo por cantidad de horas al mes (44*4 = 220)</t>
  </si>
  <si>
    <t>La calculadora original estaba mal, dividia por 264 (semanas de 66 horas)</t>
  </si>
  <si>
    <t>Febrero 16</t>
  </si>
  <si>
    <t>x</t>
  </si>
  <si>
    <t>Shift normal</t>
  </si>
  <si>
    <t>Hora normal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</si>
</sst>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/yyyy"/>
    <numFmt numFmtId="165" formatCode="&quot;$&quot;#,##0.00"/>
    <numFmt numFmtId="166" formatCode="#,##0.0"/>
    <numFmt numFmtId="167" formatCode="#,##0.000"/>
    <numFmt numFmtId="168" formatCode="&quot;$&quot;#,##0"/>
  </numFmts>
  <fonts count="8">
    <font>
      <sz val="10.0"/>
      <color rgb="FF000000"/>
      <name val="Arial"/>
      <scheme val="minor"/>
    </font>
    <font>
      <b/>
      <color rgb="FFFFFFFF"/>
      <name val="Arial"/>
    </font>
    <font>
      <color theme="1"/>
      <name val="Arial"/>
    </font>
    <font>
      <b/>
      <color theme="1"/>
      <name val="Arial"/>
    </font>
    <font>
      <b/>
      <sz val="9.0"/>
      <color theme="1"/>
      <name val="Google Sans Mono"/>
    </font>
    <font/>
    <font>
      <b/>
      <sz val="18.0"/>
      <color theme="1"/>
      <name val="Arial"/>
    </font>
    <font>
      <b/>
      <sz val="14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0" fillId="0" fontId="2" numFmtId="0" xfId="0" applyAlignment="1" applyFont="1">
      <alignment vertical="bottom"/>
    </xf>
    <xf borderId="1" fillId="0" fontId="2" numFmtId="3" xfId="0" applyAlignment="1" applyBorder="1" applyFont="1" applyNumberFormat="1">
      <alignment horizontal="center" vertical="bottom"/>
    </xf>
    <xf borderId="1" fillId="0" fontId="2" numFmtId="4" xfId="0" applyAlignment="1" applyBorder="1" applyFont="1" applyNumberFormat="1">
      <alignment horizontal="center" vertical="bottom"/>
    </xf>
    <xf borderId="0" fillId="0" fontId="2" numFmtId="0" xfId="0" applyAlignment="1" applyFont="1">
      <alignment horizontal="right" vertical="bottom"/>
    </xf>
    <xf borderId="0" fillId="0" fontId="2" numFmtId="164" xfId="0" applyAlignment="1" applyFont="1" applyNumberFormat="1">
      <alignment vertical="bottom"/>
    </xf>
    <xf borderId="1" fillId="0" fontId="2" numFmtId="0" xfId="0" applyAlignment="1" applyBorder="1" applyFont="1">
      <alignment horizontal="center" readingOrder="0" vertical="bottom"/>
    </xf>
    <xf borderId="1" fillId="3" fontId="2" numFmtId="3" xfId="0" applyAlignment="1" applyBorder="1" applyFill="1" applyFont="1" applyNumberFormat="1">
      <alignment vertical="bottom"/>
    </xf>
    <xf borderId="1" fillId="3" fontId="2" numFmtId="4" xfId="0" applyAlignment="1" applyBorder="1" applyFont="1" applyNumberFormat="1">
      <alignment vertical="bottom"/>
    </xf>
    <xf borderId="1" fillId="3" fontId="2" numFmtId="4" xfId="0" applyAlignment="1" applyBorder="1" applyFont="1" applyNumberFormat="1">
      <alignment horizontal="center" readingOrder="0" vertical="bottom"/>
    </xf>
    <xf borderId="1" fillId="3" fontId="2" numFmtId="4" xfId="0" applyAlignment="1" applyBorder="1" applyFont="1" applyNumberFormat="1">
      <alignment readingOrder="0" vertical="bottom"/>
    </xf>
    <xf borderId="1" fillId="0" fontId="2" numFmtId="165" xfId="0" applyAlignment="1" applyBorder="1" applyFont="1" applyNumberFormat="1">
      <alignment horizontal="right" vertical="bottom"/>
    </xf>
    <xf borderId="1" fillId="0" fontId="2" numFmtId="0" xfId="0" applyAlignment="1" applyBorder="1" applyFont="1">
      <alignment vertical="bottom"/>
    </xf>
    <xf borderId="1" fillId="3" fontId="2" numFmtId="0" xfId="0" applyAlignment="1" applyBorder="1" applyFont="1">
      <alignment readingOrder="0" vertical="bottom"/>
    </xf>
    <xf borderId="1" fillId="3" fontId="2" numFmtId="4" xfId="0" applyAlignment="1" applyBorder="1" applyFont="1" applyNumberFormat="1">
      <alignment horizontal="center" vertical="bottom"/>
    </xf>
    <xf borderId="1" fillId="0" fontId="2" numFmtId="3" xfId="0" applyAlignment="1" applyBorder="1" applyFont="1" applyNumberFormat="1">
      <alignment horizontal="center" readingOrder="0" vertical="bottom"/>
    </xf>
    <xf borderId="1" fillId="3" fontId="2" numFmtId="166" xfId="0" applyAlignment="1" applyBorder="1" applyFont="1" applyNumberFormat="1">
      <alignment readingOrder="0" vertical="bottom"/>
    </xf>
    <xf borderId="1" fillId="3" fontId="2" numFmtId="0" xfId="0" applyAlignment="1" applyBorder="1" applyFont="1">
      <alignment vertical="bottom"/>
    </xf>
    <xf borderId="0" fillId="0" fontId="2" numFmtId="167" xfId="0" applyAlignment="1" applyFont="1" applyNumberFormat="1">
      <alignment vertical="bottom"/>
    </xf>
    <xf borderId="1" fillId="0" fontId="2" numFmtId="3" xfId="0" applyAlignment="1" applyBorder="1" applyFont="1" applyNumberFormat="1">
      <alignment vertical="bottom"/>
    </xf>
    <xf borderId="0" fillId="0" fontId="2" numFmtId="3" xfId="0" applyAlignment="1" applyFont="1" applyNumberFormat="1">
      <alignment vertical="bottom"/>
    </xf>
    <xf borderId="2" fillId="0" fontId="3" numFmtId="165" xfId="0" applyAlignment="1" applyBorder="1" applyFont="1" applyNumberFormat="1">
      <alignment horizontal="center" vertical="bottom"/>
    </xf>
    <xf borderId="1" fillId="0" fontId="2" numFmtId="165" xfId="0" applyAlignment="1" applyBorder="1" applyFont="1" applyNumberFormat="1">
      <alignment horizontal="center" vertical="bottom"/>
    </xf>
    <xf borderId="0" fillId="3" fontId="4" numFmtId="165" xfId="0" applyAlignment="1" applyFont="1" applyNumberFormat="1">
      <alignment horizontal="right" vertical="bottom"/>
    </xf>
    <xf borderId="0" fillId="2" fontId="2" numFmtId="0" xfId="0" applyAlignment="1" applyFont="1">
      <alignment vertical="bottom"/>
    </xf>
    <xf borderId="3" fillId="2" fontId="1" numFmtId="0" xfId="0" applyAlignment="1" applyBorder="1" applyFont="1">
      <alignment horizontal="center" vertical="bottom"/>
    </xf>
    <xf borderId="4" fillId="0" fontId="5" numFmtId="0" xfId="0" applyBorder="1" applyFont="1"/>
    <xf borderId="5" fillId="0" fontId="5" numFmtId="0" xfId="0" applyBorder="1" applyFont="1"/>
    <xf borderId="0" fillId="0" fontId="2" numFmtId="3" xfId="0" applyFont="1" applyNumberFormat="1"/>
    <xf borderId="6" fillId="0" fontId="6" numFmtId="3" xfId="0" applyAlignment="1" applyBorder="1" applyFont="1" applyNumberFormat="1">
      <alignment horizontal="center" vertical="center"/>
    </xf>
    <xf borderId="7" fillId="0" fontId="5" numFmtId="0" xfId="0" applyBorder="1" applyFont="1"/>
    <xf borderId="8" fillId="0" fontId="5" numFmtId="0" xfId="0" applyBorder="1" applyFont="1"/>
    <xf borderId="0" fillId="0" fontId="2" numFmtId="165" xfId="0" applyAlignment="1" applyFont="1" applyNumberFormat="1">
      <alignment vertical="bottom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" fillId="0" fontId="7" numFmtId="0" xfId="0" applyAlignment="1" applyBorder="1" applyFont="1">
      <alignment horizontal="center"/>
    </xf>
    <xf borderId="3" fillId="0" fontId="2" numFmtId="3" xfId="0" applyAlignment="1" applyBorder="1" applyFont="1" applyNumberFormat="1">
      <alignment vertical="bottom"/>
    </xf>
    <xf borderId="1" fillId="0" fontId="2" numFmtId="0" xfId="0" applyAlignment="1" applyBorder="1" applyFont="1">
      <alignment horizontal="center" vertical="bottom"/>
    </xf>
    <xf borderId="1" fillId="0" fontId="2" numFmtId="168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2.38"/>
    <col customWidth="1" min="7" max="7" width="13.63"/>
    <col customWidth="1" min="9" max="9" width="13.25"/>
    <col customWidth="1" min="10" max="10" width="17.25"/>
    <col customWidth="1" min="11" max="11" width="27.25"/>
  </cols>
  <sheetData>
    <row r="2">
      <c r="B2" s="1" t="s">
        <v>0</v>
      </c>
      <c r="C2" s="2"/>
      <c r="D2" s="1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0</v>
      </c>
    </row>
    <row r="3">
      <c r="B3" s="3">
        <v>2850000.0</v>
      </c>
      <c r="C3" s="2"/>
      <c r="D3" s="4">
        <f>B6*2</f>
        <v>25909.09091</v>
      </c>
      <c r="E3" s="5">
        <f>8+4+1.5</f>
        <v>13.5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1</v>
      </c>
      <c r="K3" s="1" t="s">
        <v>6</v>
      </c>
      <c r="L3" s="1" t="s">
        <v>7</v>
      </c>
      <c r="M3" s="2"/>
      <c r="N3" s="2"/>
      <c r="O3" s="2"/>
      <c r="P3" s="3">
        <v>2850001.0</v>
      </c>
    </row>
    <row r="4">
      <c r="B4" s="2"/>
      <c r="C4" s="2"/>
      <c r="D4" s="2"/>
      <c r="E4" s="6"/>
      <c r="F4" s="7" t="s">
        <v>8</v>
      </c>
      <c r="G4" s="8"/>
      <c r="H4" s="9"/>
      <c r="I4" s="9"/>
      <c r="J4" s="10">
        <v>5.0</v>
      </c>
      <c r="K4" s="11">
        <v>3.0</v>
      </c>
      <c r="L4" s="12">
        <f t="shared" ref="L4:L7" si="1">(H4*$B$9)+(I4*$B$12)+(J4*$D$3)+(K4*$D$6)</f>
        <v>226704.5455</v>
      </c>
      <c r="M4" s="2"/>
      <c r="N4" s="2"/>
      <c r="O4" s="2"/>
      <c r="P4" s="2"/>
    </row>
    <row r="5">
      <c r="B5" s="1" t="s">
        <v>9</v>
      </c>
      <c r="C5" s="2"/>
      <c r="D5" s="1" t="s">
        <v>6</v>
      </c>
      <c r="E5" s="6"/>
      <c r="F5" s="7" t="s">
        <v>10</v>
      </c>
      <c r="G5" s="13"/>
      <c r="H5" s="9"/>
      <c r="I5" s="9"/>
      <c r="J5" s="10">
        <v>5.0</v>
      </c>
      <c r="K5" s="11">
        <v>3.0</v>
      </c>
      <c r="L5" s="12">
        <f t="shared" si="1"/>
        <v>226704.5455</v>
      </c>
      <c r="M5" s="2"/>
      <c r="N5" s="2"/>
      <c r="O5" s="2"/>
      <c r="P5" s="1" t="s">
        <v>9</v>
      </c>
    </row>
    <row r="6">
      <c r="B6" s="3">
        <f>B3/220</f>
        <v>12954.54545</v>
      </c>
      <c r="C6" s="2"/>
      <c r="D6" s="4">
        <f>B6*2.5</f>
        <v>32386.36364</v>
      </c>
      <c r="E6" s="5">
        <v>2.5</v>
      </c>
      <c r="F6" s="7" t="s">
        <v>11</v>
      </c>
      <c r="G6" s="8"/>
      <c r="H6" s="14">
        <v>1.08</v>
      </c>
      <c r="I6" s="9"/>
      <c r="J6" s="15"/>
      <c r="K6" s="9"/>
      <c r="L6" s="12">
        <f t="shared" si="1"/>
        <v>17488.63636</v>
      </c>
      <c r="M6" s="2"/>
      <c r="N6" s="2"/>
      <c r="O6" s="2"/>
      <c r="P6" s="3">
        <f>P3/220</f>
        <v>12954.55</v>
      </c>
    </row>
    <row r="7">
      <c r="B7" s="2"/>
      <c r="C7" s="2"/>
      <c r="D7" s="2"/>
      <c r="E7" s="6"/>
      <c r="F7" s="16" t="s">
        <v>12</v>
      </c>
      <c r="G7" s="8"/>
      <c r="H7" s="11">
        <v>0.466667</v>
      </c>
      <c r="I7" s="9"/>
      <c r="J7" s="9"/>
      <c r="K7" s="15"/>
      <c r="L7" s="12">
        <f t="shared" si="1"/>
        <v>7556.82358</v>
      </c>
      <c r="M7" s="2"/>
      <c r="N7" s="2"/>
      <c r="O7" s="2"/>
      <c r="P7" s="2"/>
    </row>
    <row r="8">
      <c r="B8" s="1" t="s">
        <v>4</v>
      </c>
      <c r="C8" s="2"/>
      <c r="D8" s="2"/>
      <c r="E8" s="6"/>
      <c r="F8" s="16" t="s">
        <v>13</v>
      </c>
      <c r="G8" s="8"/>
      <c r="H8" s="17">
        <v>0.7</v>
      </c>
      <c r="I8" s="8"/>
      <c r="J8" s="8"/>
      <c r="K8" s="18"/>
      <c r="L8" s="2"/>
      <c r="M8" s="2"/>
      <c r="N8" s="2"/>
      <c r="O8" s="2"/>
      <c r="P8" s="1" t="s">
        <v>4</v>
      </c>
    </row>
    <row r="9">
      <c r="B9" s="4">
        <f>B6*1.25</f>
        <v>16193.18182</v>
      </c>
      <c r="C9" s="2"/>
      <c r="D9" s="19"/>
      <c r="E9" s="6"/>
      <c r="F9" s="20"/>
      <c r="G9" s="8"/>
      <c r="H9" s="8"/>
      <c r="I9" s="8"/>
      <c r="J9" s="8"/>
      <c r="K9" s="18"/>
      <c r="L9" s="2"/>
      <c r="M9" s="2"/>
      <c r="N9" s="2"/>
      <c r="O9" s="2"/>
      <c r="P9" s="4">
        <f>P6*1.25</f>
        <v>16193.1875</v>
      </c>
    </row>
    <row r="10">
      <c r="B10" s="2"/>
      <c r="C10" s="2"/>
      <c r="D10" s="19"/>
      <c r="E10" s="2"/>
      <c r="F10" s="1" t="s">
        <v>14</v>
      </c>
      <c r="G10" s="8"/>
      <c r="H10" s="8"/>
      <c r="I10" s="8"/>
      <c r="J10" s="8"/>
      <c r="K10" s="8"/>
      <c r="L10" s="2"/>
      <c r="M10" s="2"/>
      <c r="N10" s="2"/>
      <c r="O10" s="2"/>
      <c r="P10" s="2"/>
    </row>
    <row r="11">
      <c r="B11" s="1" t="s">
        <v>5</v>
      </c>
      <c r="C11" s="2"/>
      <c r="D11" s="19"/>
      <c r="E11" s="2"/>
      <c r="F11" s="21"/>
      <c r="G11" s="21"/>
      <c r="H11" s="22">
        <f>B9*(SUM(H4:H10))</f>
        <v>36380.68722</v>
      </c>
      <c r="I11" s="23">
        <f>B12*SUM(I4:I10)</f>
        <v>0</v>
      </c>
      <c r="J11" s="24">
        <f>D3*SUM(J4:J10)</f>
        <v>259090.9091</v>
      </c>
      <c r="K11" s="22">
        <f>D6*SUM(K4:K10)</f>
        <v>194318.1818</v>
      </c>
      <c r="L11" s="2"/>
      <c r="M11" s="2"/>
      <c r="N11" s="2"/>
      <c r="O11" s="2"/>
      <c r="P11" s="1" t="s">
        <v>5</v>
      </c>
    </row>
    <row r="12">
      <c r="B12" s="4">
        <f>B6*1.75</f>
        <v>22670.45455</v>
      </c>
      <c r="C12" s="2"/>
      <c r="D12" s="2"/>
      <c r="E12" s="2"/>
      <c r="F12" s="21"/>
      <c r="G12" s="25"/>
      <c r="H12" s="26" t="s">
        <v>15</v>
      </c>
      <c r="I12" s="27"/>
      <c r="J12" s="28"/>
      <c r="K12" s="1" t="s">
        <v>16</v>
      </c>
      <c r="L12" s="2"/>
      <c r="M12" s="2"/>
      <c r="N12" s="2"/>
      <c r="O12" s="2"/>
      <c r="P12" s="4">
        <f>P6*1.75</f>
        <v>22670.4625</v>
      </c>
    </row>
    <row r="13">
      <c r="B13" s="2"/>
      <c r="C13" s="2"/>
      <c r="D13" s="2"/>
      <c r="E13" s="2"/>
      <c r="F13" s="21"/>
      <c r="G13" s="29"/>
      <c r="H13" s="30">
        <f>SUM(H11:K11)</f>
        <v>489789.7781</v>
      </c>
      <c r="I13" s="31"/>
      <c r="J13" s="32"/>
      <c r="K13" s="13"/>
      <c r="L13" s="2"/>
      <c r="M13" s="2"/>
      <c r="N13" s="2"/>
      <c r="O13" s="2"/>
      <c r="P13" s="2"/>
    </row>
    <row r="14">
      <c r="B14" s="5">
        <f>5*D3</f>
        <v>129545.4545</v>
      </c>
      <c r="C14" s="33"/>
      <c r="D14" s="2"/>
      <c r="E14" s="2"/>
      <c r="F14" s="21"/>
      <c r="G14" s="29"/>
      <c r="H14" s="34"/>
      <c r="J14" s="35"/>
      <c r="K14" s="1" t="s">
        <v>17</v>
      </c>
      <c r="L14" s="2"/>
      <c r="M14" s="2"/>
      <c r="N14" s="2"/>
      <c r="O14" s="2"/>
      <c r="P14" s="5">
        <f>5*R3</f>
        <v>0</v>
      </c>
    </row>
    <row r="15">
      <c r="B15" s="5">
        <f>3*D6</f>
        <v>97159.09091</v>
      </c>
      <c r="C15" s="33"/>
      <c r="D15" s="2"/>
      <c r="E15" s="2"/>
      <c r="F15" s="21"/>
      <c r="G15" s="29"/>
      <c r="H15" s="36"/>
      <c r="I15" s="37"/>
      <c r="J15" s="38"/>
      <c r="K15" s="39">
        <f>IF(K13=12,D11-50,FALSE)+IF(K13&gt;4,D9,FALSE)+IF(K13&gt;7,D10-20,FALSE)</f>
        <v>0</v>
      </c>
      <c r="L15" s="2"/>
      <c r="M15" s="2"/>
      <c r="N15" s="2"/>
      <c r="O15" s="2"/>
      <c r="P15" s="5">
        <f>3*R6</f>
        <v>0</v>
      </c>
    </row>
    <row r="16">
      <c r="B16" s="2"/>
      <c r="C16" s="2"/>
      <c r="D16" s="2"/>
      <c r="E16" s="2"/>
      <c r="F16" s="40"/>
      <c r="G16" s="27"/>
      <c r="H16" s="27"/>
      <c r="I16" s="27"/>
      <c r="J16" s="27"/>
      <c r="K16" s="28"/>
      <c r="L16" s="2"/>
      <c r="M16" s="2"/>
      <c r="N16" s="2"/>
      <c r="O16" s="2"/>
      <c r="P16" s="2"/>
    </row>
    <row r="17">
      <c r="B17" s="2"/>
      <c r="C17" s="2"/>
      <c r="D17" s="2"/>
      <c r="E17" s="2"/>
      <c r="F17" s="40"/>
      <c r="G17" s="27"/>
      <c r="H17" s="27"/>
      <c r="I17" s="27"/>
      <c r="J17" s="27"/>
      <c r="K17" s="28"/>
      <c r="L17" s="2"/>
      <c r="M17" s="2"/>
      <c r="N17" s="2"/>
      <c r="O17" s="2"/>
      <c r="P17" s="2"/>
    </row>
    <row r="18">
      <c r="B18" s="2"/>
      <c r="C18" s="2"/>
      <c r="D18" s="2"/>
      <c r="E18" s="2"/>
      <c r="F18" s="40"/>
      <c r="G18" s="27"/>
      <c r="H18" s="27"/>
      <c r="I18" s="27"/>
      <c r="J18" s="27"/>
      <c r="K18" s="28"/>
      <c r="L18" s="2"/>
      <c r="M18" s="2"/>
      <c r="N18" s="2"/>
      <c r="O18" s="2"/>
      <c r="P18" s="2"/>
    </row>
    <row r="19">
      <c r="B19" s="2"/>
      <c r="C19" s="2"/>
      <c r="D19" s="2"/>
      <c r="E19" s="2"/>
      <c r="F19" s="2" t="s">
        <v>18</v>
      </c>
      <c r="G19" s="2"/>
      <c r="H19" s="2"/>
      <c r="I19" s="2"/>
      <c r="J19" s="2"/>
      <c r="K19" s="2"/>
      <c r="L19" s="2"/>
      <c r="M19" s="2"/>
      <c r="N19" s="2"/>
      <c r="O19" s="2"/>
      <c r="P19" s="2"/>
    </row>
    <row r="20">
      <c r="B20" s="2"/>
      <c r="C20" s="2"/>
      <c r="D20" s="2"/>
      <c r="E20" s="2"/>
      <c r="F20" s="2" t="s">
        <v>19</v>
      </c>
      <c r="G20" s="2"/>
      <c r="H20" s="2"/>
      <c r="I20" s="2"/>
      <c r="J20" s="2"/>
      <c r="K20" s="2"/>
      <c r="L20" s="2"/>
      <c r="M20" s="2"/>
      <c r="N20" s="2"/>
      <c r="O20" s="2"/>
      <c r="P20" s="2"/>
    </row>
    <row r="21">
      <c r="B21" s="2"/>
      <c r="C21" s="2"/>
      <c r="D21" s="2"/>
      <c r="E21" s="2"/>
      <c r="F21" s="2" t="s">
        <v>20</v>
      </c>
      <c r="G21" s="2"/>
      <c r="H21" s="2"/>
      <c r="I21" s="2"/>
      <c r="J21" s="2"/>
      <c r="K21" s="2"/>
      <c r="L21" s="2"/>
      <c r="M21" s="2"/>
      <c r="N21" s="2"/>
      <c r="O21" s="2"/>
      <c r="P21" s="2"/>
    </row>
    <row r="22">
      <c r="B22" s="2"/>
      <c r="C22" s="2"/>
      <c r="D22" s="2"/>
      <c r="E22" s="2"/>
      <c r="F22" s="2" t="s">
        <v>21</v>
      </c>
      <c r="G22" s="2"/>
      <c r="H22" s="2"/>
      <c r="I22" s="2"/>
      <c r="J22" s="2"/>
      <c r="K22" s="2"/>
      <c r="L22" s="2"/>
      <c r="M22" s="2"/>
      <c r="N22" s="2"/>
      <c r="O22" s="2"/>
      <c r="P22" s="2"/>
    </row>
    <row r="23">
      <c r="B23" s="2"/>
      <c r="C23" s="2"/>
      <c r="D23" s="2"/>
      <c r="E23" s="2"/>
      <c r="F23" s="2" t="s">
        <v>22</v>
      </c>
      <c r="G23" s="2"/>
      <c r="H23" s="2"/>
      <c r="I23" s="2"/>
      <c r="J23" s="2"/>
      <c r="K23" s="2"/>
      <c r="L23" s="2"/>
      <c r="M23" s="2"/>
      <c r="N23" s="2"/>
      <c r="O23" s="2"/>
      <c r="P23" s="2"/>
    </row>
    <row r="24">
      <c r="B24" s="2"/>
      <c r="C24" s="2"/>
      <c r="D24" s="2"/>
      <c r="E24" s="2"/>
      <c r="F24" s="2" t="s">
        <v>23</v>
      </c>
      <c r="G24" s="2"/>
      <c r="H24" s="2"/>
      <c r="I24" s="2"/>
      <c r="J24" s="2"/>
      <c r="K24" s="2"/>
      <c r="L24" s="2"/>
      <c r="M24" s="2"/>
      <c r="N24" s="2"/>
      <c r="O24" s="2"/>
      <c r="P24" s="2"/>
    </row>
    <row r="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>
      <c r="B27" s="2"/>
      <c r="C27" s="2"/>
      <c r="D27" s="2"/>
      <c r="E27" s="2"/>
      <c r="F27" s="1" t="s">
        <v>2</v>
      </c>
      <c r="G27" s="1" t="s">
        <v>3</v>
      </c>
      <c r="H27" s="1" t="s">
        <v>4</v>
      </c>
      <c r="I27" s="1" t="s">
        <v>5</v>
      </c>
      <c r="J27" s="1" t="s">
        <v>1</v>
      </c>
      <c r="K27" s="1" t="s">
        <v>6</v>
      </c>
      <c r="L27" s="1" t="s">
        <v>7</v>
      </c>
      <c r="M27" s="2"/>
      <c r="N27" s="2"/>
      <c r="O27" s="2"/>
      <c r="P27" s="2"/>
    </row>
    <row r="28">
      <c r="B28" s="41">
        <v>75.0</v>
      </c>
      <c r="C28" s="42">
        <v>85500.0</v>
      </c>
      <c r="D28" s="2"/>
      <c r="E28" s="2"/>
      <c r="F28" s="7" t="s">
        <v>24</v>
      </c>
      <c r="G28" s="8"/>
      <c r="H28" s="9"/>
      <c r="I28" s="9"/>
      <c r="J28" s="10">
        <v>8.0</v>
      </c>
      <c r="K28" s="11"/>
      <c r="L28" s="12">
        <f t="shared" ref="L28:L31" si="2">(H28*$B$9)+(I28*$B$12)+(J28*$D$3)+(K28*$D$6)</f>
        <v>207272.7273</v>
      </c>
      <c r="M28" s="2"/>
      <c r="N28" s="2"/>
      <c r="O28" s="2"/>
      <c r="P28" s="41">
        <v>170925.0</v>
      </c>
    </row>
    <row r="29">
      <c r="B29" s="41">
        <v>100.0</v>
      </c>
      <c r="C29" s="41" t="s">
        <v>25</v>
      </c>
      <c r="D29" s="2"/>
      <c r="E29" s="2"/>
      <c r="F29" s="7" t="s">
        <v>10</v>
      </c>
      <c r="G29" s="13"/>
      <c r="H29" s="9"/>
      <c r="I29" s="9"/>
      <c r="J29" s="10">
        <v>5.5</v>
      </c>
      <c r="K29" s="11">
        <v>2.5</v>
      </c>
      <c r="L29" s="12">
        <f t="shared" si="2"/>
        <v>223465.9091</v>
      </c>
      <c r="M29" s="2"/>
      <c r="N29" s="2"/>
      <c r="O29" s="2"/>
      <c r="P29" s="41">
        <v>101.0</v>
      </c>
    </row>
    <row r="30">
      <c r="B30" s="2"/>
      <c r="C30" s="2"/>
      <c r="D30" s="2"/>
      <c r="E30" s="2"/>
      <c r="F30" s="7"/>
      <c r="G30" s="8"/>
      <c r="H30" s="14"/>
      <c r="I30" s="9"/>
      <c r="J30" s="15"/>
      <c r="K30" s="9"/>
      <c r="L30" s="12">
        <f t="shared" si="2"/>
        <v>0</v>
      </c>
      <c r="M30" s="2"/>
      <c r="N30" s="2"/>
      <c r="O30" s="2"/>
      <c r="P30" s="2"/>
    </row>
    <row r="31">
      <c r="B31" s="41" t="s">
        <v>26</v>
      </c>
      <c r="C31" s="42">
        <f>(B29*C28)/B28</f>
        <v>114000</v>
      </c>
      <c r="D31" s="2"/>
      <c r="E31" s="2"/>
      <c r="F31" s="16"/>
      <c r="G31" s="8"/>
      <c r="H31" s="11"/>
      <c r="I31" s="9"/>
      <c r="J31" s="9"/>
      <c r="K31" s="15"/>
      <c r="L31" s="12">
        <f t="shared" si="2"/>
        <v>0</v>
      </c>
      <c r="M31" s="2"/>
      <c r="N31" s="2"/>
      <c r="O31" s="2"/>
      <c r="P31" s="41" t="s">
        <v>26</v>
      </c>
    </row>
    <row r="32">
      <c r="B32" s="41" t="s">
        <v>27</v>
      </c>
      <c r="C32" s="42">
        <f>C31/8.8</f>
        <v>12954.54545</v>
      </c>
      <c r="D32" s="2"/>
      <c r="E32" s="2"/>
      <c r="F32" s="16"/>
      <c r="G32" s="8"/>
      <c r="H32" s="17"/>
      <c r="I32" s="8"/>
      <c r="J32" s="8"/>
      <c r="K32" s="18"/>
      <c r="L32" s="2"/>
      <c r="M32" s="2"/>
      <c r="N32" s="2"/>
      <c r="O32" s="2"/>
      <c r="P32" s="41" t="s">
        <v>27</v>
      </c>
    </row>
    <row r="33">
      <c r="F33" s="20"/>
      <c r="G33" s="8"/>
      <c r="H33" s="8"/>
      <c r="I33" s="8"/>
      <c r="J33" s="8"/>
      <c r="K33" s="18"/>
      <c r="L33" s="2"/>
    </row>
    <row r="34">
      <c r="F34" s="1" t="s">
        <v>14</v>
      </c>
      <c r="G34" s="8"/>
      <c r="H34" s="8"/>
      <c r="I34" s="8"/>
      <c r="J34" s="8"/>
      <c r="K34" s="8"/>
      <c r="L34" s="2"/>
    </row>
    <row r="35">
      <c r="F35" s="21"/>
      <c r="G35" s="21"/>
      <c r="H35" s="22">
        <f>B9*(SUM(H28:H34))</f>
        <v>0</v>
      </c>
      <c r="I35" s="23">
        <f>B36*SUM(I28:I34)</f>
        <v>0</v>
      </c>
      <c r="J35" s="24">
        <f>D3*SUM(J28:J34)</f>
        <v>349772.7273</v>
      </c>
      <c r="K35" s="22">
        <f>D6*SUM(K28:K34)</f>
        <v>80965.90909</v>
      </c>
      <c r="L35" s="2"/>
    </row>
    <row r="36">
      <c r="F36" s="21"/>
      <c r="G36" s="25"/>
      <c r="H36" s="26" t="s">
        <v>15</v>
      </c>
      <c r="I36" s="27"/>
      <c r="J36" s="28"/>
      <c r="K36" s="1" t="s">
        <v>16</v>
      </c>
      <c r="L36" s="2"/>
    </row>
    <row r="37">
      <c r="F37" s="21"/>
      <c r="G37" s="29"/>
      <c r="H37" s="30">
        <f>SUM(H35:K35)</f>
        <v>430738.6364</v>
      </c>
      <c r="I37" s="31"/>
      <c r="J37" s="32"/>
      <c r="K37" s="13"/>
      <c r="L37" s="2"/>
    </row>
    <row r="38">
      <c r="F38" s="21"/>
      <c r="G38" s="29"/>
      <c r="H38" s="34"/>
      <c r="J38" s="35"/>
      <c r="K38" s="1" t="s">
        <v>17</v>
      </c>
      <c r="L38" s="2"/>
    </row>
    <row r="39">
      <c r="F39" s="21"/>
      <c r="G39" s="29"/>
      <c r="H39" s="36"/>
      <c r="I39" s="37"/>
      <c r="J39" s="38"/>
      <c r="K39" s="39">
        <f>IF(K37=12,D35-50,FALSE)+IF(K37&gt;4,D33,FALSE)+IF(K37&gt;7,D34-20,FALSE)</f>
        <v>0</v>
      </c>
      <c r="L39" s="2"/>
    </row>
  </sheetData>
  <mergeCells count="7">
    <mergeCell ref="H12:J12"/>
    <mergeCell ref="H13:J15"/>
    <mergeCell ref="F16:K16"/>
    <mergeCell ref="F17:K17"/>
    <mergeCell ref="F18:K18"/>
    <mergeCell ref="H36:J36"/>
    <mergeCell ref="H37:J39"/>
  </mergeCells>
  <drawing r:id="rId1"/>
</worksheet>
</file>